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7 - São João\"/>
    </mc:Choice>
  </mc:AlternateContent>
  <bookViews>
    <workbookView xWindow="0" yWindow="0" windowWidth="23040" windowHeight="9192"/>
  </bookViews>
  <sheets>
    <sheet name="7 - São João" sheetId="1" r:id="rId1"/>
  </sheets>
  <externalReferences>
    <externalReference r:id="rId2"/>
    <externalReference r:id="rId3"/>
  </externalReferences>
  <definedNames>
    <definedName name="_xlnm.Print_Area" localSheetId="0">'7 - São João'!$A$1:$K$40</definedName>
    <definedName name="_xlnm.Database" localSheetId="0">#REF!</definedName>
    <definedName name="_xlnm.Database">#REF!</definedName>
    <definedName name="CODTERRITORIO" localSheetId="0">#REF!</definedName>
    <definedName name="CODTERRITORIO">#REF!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Excel_BuiltIn_Database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UMERODEORDEM" localSheetId="0">#REF!</definedName>
    <definedName name="NUMERODEORDEM">#REF!</definedName>
    <definedName name="ORDEMTERRITORIO" localSheetId="0">#REF!</definedName>
    <definedName name="ORDEMTERRITORIO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N30" i="1" s="1"/>
  <c r="M30" i="1" s="1"/>
  <c r="I30" i="1"/>
  <c r="J29" i="1"/>
  <c r="K29" i="1" s="1"/>
  <c r="N29" i="1" s="1"/>
  <c r="M29" i="1" s="1"/>
  <c r="I29" i="1"/>
  <c r="J28" i="1"/>
  <c r="K28" i="1" s="1"/>
  <c r="N28" i="1" s="1"/>
  <c r="M28" i="1" s="1"/>
  <c r="I28" i="1"/>
  <c r="J27" i="1"/>
  <c r="K27" i="1" s="1"/>
  <c r="N27" i="1" s="1"/>
  <c r="M27" i="1" s="1"/>
  <c r="I27" i="1"/>
  <c r="K26" i="1"/>
  <c r="N26" i="1" s="1"/>
  <c r="M26" i="1" s="1"/>
  <c r="J26" i="1"/>
  <c r="I26" i="1"/>
  <c r="J24" i="1"/>
  <c r="K24" i="1" s="1"/>
  <c r="N24" i="1" s="1"/>
  <c r="M24" i="1" s="1"/>
  <c r="J23" i="1"/>
  <c r="K23" i="1" s="1"/>
  <c r="N23" i="1" s="1"/>
  <c r="M23" i="1" s="1"/>
  <c r="J22" i="1"/>
  <c r="K22" i="1" s="1"/>
  <c r="N22" i="1" s="1"/>
  <c r="M22" i="1" s="1"/>
  <c r="J21" i="1"/>
  <c r="K21" i="1" s="1"/>
  <c r="N21" i="1" s="1"/>
  <c r="M21" i="1" s="1"/>
  <c r="J20" i="1"/>
  <c r="K20" i="1" s="1"/>
  <c r="N20" i="1" s="1"/>
  <c r="M20" i="1" s="1"/>
  <c r="N19" i="1"/>
  <c r="M19" i="1" s="1"/>
  <c r="K19" i="1"/>
  <c r="J18" i="1"/>
  <c r="K18" i="1" s="1"/>
  <c r="N18" i="1" s="1"/>
  <c r="M18" i="1" s="1"/>
  <c r="J17" i="1"/>
  <c r="K17" i="1" s="1"/>
  <c r="N17" i="1" s="1"/>
  <c r="M17" i="1" s="1"/>
  <c r="J16" i="1"/>
  <c r="K16" i="1" s="1"/>
  <c r="N16" i="1" s="1"/>
  <c r="M16" i="1" s="1"/>
  <c r="N15" i="1"/>
  <c r="M15" i="1" s="1"/>
  <c r="K15" i="1"/>
  <c r="K14" i="1"/>
  <c r="N14" i="1" s="1"/>
  <c r="M14" i="1" s="1"/>
  <c r="J13" i="1"/>
  <c r="K13" i="1" s="1"/>
  <c r="N13" i="1" s="1"/>
  <c r="M13" i="1" s="1"/>
  <c r="K12" i="1"/>
  <c r="N12" i="1" s="1"/>
  <c r="M12" i="1" s="1"/>
  <c r="G11" i="1"/>
  <c r="K11" i="1" s="1"/>
  <c r="N11" i="1" s="1"/>
  <c r="M11" i="1" s="1"/>
  <c r="G10" i="1"/>
  <c r="K10" i="1" s="1"/>
  <c r="N10" i="1" l="1"/>
  <c r="K31" i="1"/>
  <c r="G31" i="1"/>
  <c r="N31" i="1" l="1"/>
  <c r="L31" i="1" s="1"/>
  <c r="M10" i="1"/>
</calcChain>
</file>

<file path=xl/sharedStrings.xml><?xml version="1.0" encoding="utf-8"?>
<sst xmlns="http://schemas.openxmlformats.org/spreadsheetml/2006/main" count="109" uniqueCount="65">
  <si>
    <t>PLANILHA DE CÁLCULOS</t>
  </si>
  <si>
    <t>Emissora</t>
  </si>
  <si>
    <t>TV GUARARAPES</t>
  </si>
  <si>
    <t>Praça:</t>
  </si>
  <si>
    <t>RECIFE</t>
  </si>
  <si>
    <t>Proposta:</t>
  </si>
  <si>
    <t>SÃO JOÃO DA GUARARAPES</t>
  </si>
  <si>
    <t>Cliente</t>
  </si>
  <si>
    <t>ENTREGA COMERCIAL (MENSAL)</t>
  </si>
  <si>
    <t>PROGRAMA</t>
  </si>
  <si>
    <t>PERÍODO</t>
  </si>
  <si>
    <t>ESQUEMA COMERCIAL</t>
  </si>
  <si>
    <t>SECUNDAGEM</t>
  </si>
  <si>
    <t>Nº DE INSERÇÕES 
NO PERÍODO</t>
  </si>
  <si>
    <t>CONVERSÃO</t>
  </si>
  <si>
    <t>BASE DE PREÇOS UNITÁRIO</t>
  </si>
  <si>
    <t>R$
UNITÁRIO</t>
  </si>
  <si>
    <t>R$
TOTAL</t>
  </si>
  <si>
    <t>DESCONTO</t>
  </si>
  <si>
    <t>UNITÁRIO 
NEGOCIADO</t>
  </si>
  <si>
    <t>TOTAL 
NEGOCIADO</t>
  </si>
  <si>
    <t>Rotativo</t>
  </si>
  <si>
    <t>17/maio a 30/junho</t>
  </si>
  <si>
    <t>Assinatura nas chamadas de envolvimento</t>
  </si>
  <si>
    <t>5"</t>
  </si>
  <si>
    <t>27/maio a 30/junho</t>
  </si>
  <si>
    <t>Assinatura nos programetes Noites de São João</t>
  </si>
  <si>
    <t>27/maio a 24/junho</t>
  </si>
  <si>
    <t>Assinatura nos programetes Simpatias</t>
  </si>
  <si>
    <t>3 a 28/junho</t>
  </si>
  <si>
    <t>Assinatura nos programetes Delícias Juninas (break do Hoje em Dia)</t>
  </si>
  <si>
    <t>Hoje em Dia</t>
  </si>
  <si>
    <t>Programa Especial de SJ</t>
  </si>
  <si>
    <t>1, 8, 15, 22 e 29/jun</t>
  </si>
  <si>
    <t>Vinheta de Bloco</t>
  </si>
  <si>
    <t>Simbora</t>
  </si>
  <si>
    <t>Comercial de 30"</t>
  </si>
  <si>
    <t>30"</t>
  </si>
  <si>
    <t xml:space="preserve"> Merchandising 60"</t>
  </si>
  <si>
    <t>60"</t>
  </si>
  <si>
    <t>Jornal Guararapes 
Especial de São João</t>
  </si>
  <si>
    <t>31/mai e 21 e 24/jun</t>
  </si>
  <si>
    <t>Jornal Guararapes</t>
  </si>
  <si>
    <t>31/mai a 24/jun</t>
  </si>
  <si>
    <t>Flashes de Cobertura do São de Pernambuco</t>
  </si>
  <si>
    <t>Transmissão SJ Caruaru</t>
  </si>
  <si>
    <t>Break de Conteúdo</t>
  </si>
  <si>
    <t>10"</t>
  </si>
  <si>
    <t>até set/24</t>
  </si>
  <si>
    <t>Comercial - Mídia de Apoio</t>
  </si>
  <si>
    <t>Digital</t>
  </si>
  <si>
    <t>Instagram TVG | Assinatura nos posts do Feed</t>
  </si>
  <si>
    <t>logo</t>
  </si>
  <si>
    <t>Instagram Que Arretado | Assinatura nos posts do Feed</t>
  </si>
  <si>
    <t>Instagram TVG | Assinatura nos Stories</t>
  </si>
  <si>
    <t>Facebook TVG | Assinatura nos posts do Feed</t>
  </si>
  <si>
    <t>YouTube TVG | Insert em L nas Transmissões</t>
  </si>
  <si>
    <t>TOTAL</t>
  </si>
  <si>
    <t xml:space="preserve"> </t>
  </si>
  <si>
    <t>Observações</t>
  </si>
  <si>
    <r>
      <t xml:space="preserve">§ </t>
    </r>
    <r>
      <rPr>
        <sz val="12"/>
        <color indexed="8"/>
        <rFont val="Rotunda Light"/>
      </rPr>
      <t>Tabela de Preços: setembro/23;</t>
    </r>
  </si>
  <si>
    <r>
      <t xml:space="preserve">§ </t>
    </r>
    <r>
      <rPr>
        <sz val="12"/>
        <color indexed="8"/>
        <rFont val="Rotunda Light"/>
      </rPr>
      <t>DAC (caso haja): 20% do total negociado, faturado a parte;</t>
    </r>
  </si>
  <si>
    <r>
      <t xml:space="preserve">§ </t>
    </r>
    <r>
      <rPr>
        <sz val="12"/>
        <color indexed="8"/>
        <rFont val="Rotunda Light"/>
      </rPr>
      <t>Realização condicionada a comercialização mínima de 3 cotas;</t>
    </r>
  </si>
  <si>
    <r>
      <t xml:space="preserve">§ </t>
    </r>
    <r>
      <rPr>
        <sz val="12"/>
        <color indexed="8"/>
        <rFont val="Rotunda Light"/>
      </rPr>
      <t>Datas sujeitas a alteração.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</si>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</sst>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"/>
    <numFmt numFmtId="167" formatCode="_(&quot;R$ &quot;* #,##0.00_);_(&quot;R$ &quot;* \(#,##0.00\);_(&quot;R$ &quot;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b/>
      <sz val="36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5" fillId="0" borderId="0" xfId="4" applyFont="1" applyAlignment="1">
      <alignment horizontal="center" vertical="center"/>
    </xf>
    <xf numFmtId="0" fontId="6" fillId="0" borderId="0" xfId="4" applyFont="1"/>
    <xf numFmtId="165" fontId="7" fillId="2" borderId="1" xfId="1" applyFont="1" applyFill="1" applyBorder="1" applyAlignment="1">
      <alignment vertical="center"/>
    </xf>
    <xf numFmtId="165" fontId="8" fillId="0" borderId="0" xfId="1" applyFont="1" applyBorder="1" applyAlignment="1">
      <alignment vertical="center"/>
    </xf>
    <xf numFmtId="165" fontId="8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" fontId="15" fillId="4" borderId="7" xfId="4" quotePrefix="1" applyNumberFormat="1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left" vertical="center"/>
    </xf>
    <xf numFmtId="0" fontId="15" fillId="4" borderId="7" xfId="4" applyFont="1" applyFill="1" applyBorder="1" applyAlignment="1">
      <alignment horizontal="center" vertical="center"/>
    </xf>
    <xf numFmtId="166" fontId="15" fillId="4" borderId="7" xfId="4" applyNumberFormat="1" applyFont="1" applyFill="1" applyBorder="1" applyAlignment="1">
      <alignment horizontal="center" vertical="center"/>
    </xf>
    <xf numFmtId="167" fontId="15" fillId="4" borderId="7" xfId="2" applyFont="1" applyFill="1" applyBorder="1" applyAlignment="1">
      <alignment horizontal="center" vertical="center"/>
    </xf>
    <xf numFmtId="10" fontId="16" fillId="5" borderId="7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166" fontId="15" fillId="0" borderId="7" xfId="4" applyNumberFormat="1" applyFont="1" applyBorder="1" applyAlignment="1">
      <alignment horizontal="center" vertical="center"/>
    </xf>
    <xf numFmtId="0" fontId="15" fillId="4" borderId="7" xfId="4" applyFont="1" applyFill="1" applyBorder="1" applyAlignment="1">
      <alignment horizontal="left" vertical="center" wrapText="1"/>
    </xf>
    <xf numFmtId="0" fontId="15" fillId="0" borderId="7" xfId="4" applyFont="1" applyBorder="1" applyAlignment="1">
      <alignment horizontal="center" vertical="center"/>
    </xf>
    <xf numFmtId="167" fontId="15" fillId="0" borderId="7" xfId="2" applyFont="1" applyBorder="1" applyAlignment="1">
      <alignment horizontal="center" vertical="center"/>
    </xf>
    <xf numFmtId="16" fontId="15" fillId="4" borderId="7" xfId="4" quotePrefix="1" applyNumberFormat="1" applyFont="1" applyFill="1" applyBorder="1" applyAlignment="1">
      <alignment horizontal="center" vertical="center" wrapText="1"/>
    </xf>
    <xf numFmtId="43" fontId="6" fillId="0" borderId="0" xfId="4" applyNumberFormat="1" applyFont="1" applyAlignment="1">
      <alignment vertical="center"/>
    </xf>
    <xf numFmtId="165" fontId="14" fillId="0" borderId="0" xfId="1" applyFont="1" applyFill="1" applyBorder="1" applyAlignment="1">
      <alignment horizontal="center" vertical="center"/>
    </xf>
    <xf numFmtId="16" fontId="15" fillId="0" borderId="0" xfId="4" quotePrefix="1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/>
    </xf>
    <xf numFmtId="166" fontId="15" fillId="0" borderId="0" xfId="4" applyNumberFormat="1" applyFont="1" applyFill="1" applyBorder="1" applyAlignment="1">
      <alignment horizontal="center" vertical="center"/>
    </xf>
    <xf numFmtId="167" fontId="15" fillId="0" borderId="0" xfId="2" applyFont="1" applyFill="1" applyBorder="1" applyAlignment="1">
      <alignment horizontal="center" vertical="center"/>
    </xf>
    <xf numFmtId="9" fontId="16" fillId="0" borderId="0" xfId="3" applyNumberFormat="1" applyFont="1" applyFill="1" applyBorder="1" applyAlignment="1">
      <alignment horizontal="center" vertical="center"/>
    </xf>
    <xf numFmtId="16" fontId="15" fillId="6" borderId="7" xfId="4" quotePrefix="1" applyNumberFormat="1" applyFont="1" applyFill="1" applyBorder="1" applyAlignment="1">
      <alignment horizontal="center" vertical="center"/>
    </xf>
    <xf numFmtId="0" fontId="15" fillId="6" borderId="7" xfId="4" applyFont="1" applyFill="1" applyBorder="1" applyAlignment="1">
      <alignment horizontal="left" vertical="center" wrapText="1"/>
    </xf>
    <xf numFmtId="0" fontId="15" fillId="6" borderId="7" xfId="4" applyFont="1" applyFill="1" applyBorder="1" applyAlignment="1">
      <alignment horizontal="center" vertical="center"/>
    </xf>
    <xf numFmtId="166" fontId="15" fillId="6" borderId="7" xfId="4" applyNumberFormat="1" applyFont="1" applyFill="1" applyBorder="1" applyAlignment="1">
      <alignment horizontal="center" vertical="center"/>
    </xf>
    <xf numFmtId="167" fontId="15" fillId="6" borderId="7" xfId="2" applyFont="1" applyFill="1" applyBorder="1" applyAlignment="1">
      <alignment horizontal="center" vertical="center"/>
    </xf>
    <xf numFmtId="9" fontId="15" fillId="6" borderId="7" xfId="3" applyFont="1" applyFill="1" applyBorder="1" applyAlignment="1">
      <alignment horizontal="center" vertical="center"/>
    </xf>
    <xf numFmtId="3" fontId="11" fillId="7" borderId="13" xfId="4" applyNumberFormat="1" applyFont="1" applyFill="1" applyBorder="1" applyAlignment="1">
      <alignment horizontal="center" vertical="center"/>
    </xf>
    <xf numFmtId="3" fontId="17" fillId="7" borderId="13" xfId="4" applyNumberFormat="1" applyFont="1" applyFill="1" applyBorder="1" applyAlignment="1">
      <alignment horizontal="center" vertical="center"/>
    </xf>
    <xf numFmtId="167" fontId="11" fillId="7" borderId="13" xfId="2" applyFont="1" applyFill="1" applyBorder="1" applyAlignment="1">
      <alignment horizontal="center" vertical="center"/>
    </xf>
    <xf numFmtId="167" fontId="18" fillId="8" borderId="13" xfId="2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3" fontId="19" fillId="0" borderId="0" xfId="4" applyNumberFormat="1" applyFont="1" applyAlignment="1">
      <alignment horizontal="center" vertical="center"/>
    </xf>
    <xf numFmtId="3" fontId="19" fillId="0" borderId="0" xfId="4" applyNumberFormat="1" applyFont="1" applyAlignment="1">
      <alignment vertical="center"/>
    </xf>
    <xf numFmtId="0" fontId="19" fillId="0" borderId="0" xfId="4" applyFont="1" applyAlignment="1">
      <alignment horizontal="center" vertical="center"/>
    </xf>
    <xf numFmtId="4" fontId="19" fillId="0" borderId="0" xfId="4" applyNumberFormat="1" applyFont="1" applyAlignment="1">
      <alignment horizontal="center" vertical="center"/>
    </xf>
    <xf numFmtId="0" fontId="20" fillId="0" borderId="0" xfId="4" applyFont="1" applyAlignment="1">
      <alignment vertical="center"/>
    </xf>
    <xf numFmtId="0" fontId="21" fillId="0" borderId="0" xfId="0" applyFont="1" applyAlignment="1">
      <alignment horizontal="left" vertical="center" readingOrder="1"/>
    </xf>
    <xf numFmtId="0" fontId="22" fillId="0" borderId="0" xfId="4" applyFont="1" applyAlignment="1">
      <alignment vertical="center"/>
    </xf>
    <xf numFmtId="0" fontId="22" fillId="0" borderId="0" xfId="4" applyFont="1" applyAlignment="1">
      <alignment horizontal="left" vertical="center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vertical="center"/>
    </xf>
    <xf numFmtId="4" fontId="16" fillId="0" borderId="0" xfId="4" applyNumberFormat="1" applyFont="1" applyAlignment="1">
      <alignment horizontal="center" vertical="center"/>
    </xf>
    <xf numFmtId="0" fontId="23" fillId="0" borderId="0" xfId="0" applyFont="1" applyAlignment="1">
      <alignment horizontal="left" vertical="center" indent="1" readingOrder="1"/>
    </xf>
    <xf numFmtId="14" fontId="25" fillId="0" borderId="0" xfId="4" applyNumberFormat="1" applyFont="1" applyAlignment="1">
      <alignment vertical="center"/>
    </xf>
    <xf numFmtId="0" fontId="26" fillId="0" borderId="0" xfId="4" applyFont="1" applyAlignment="1">
      <alignment vertical="center"/>
    </xf>
    <xf numFmtId="164" fontId="12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/>
    </xf>
    <xf numFmtId="10" fontId="11" fillId="7" borderId="10" xfId="3" applyNumberFormat="1" applyFont="1" applyFill="1" applyBorder="1" applyAlignment="1">
      <alignment horizontal="center" vertical="center"/>
    </xf>
    <xf numFmtId="10" fontId="11" fillId="7" borderId="12" xfId="3" applyNumberFormat="1" applyFont="1" applyFill="1" applyBorder="1" applyAlignment="1">
      <alignment horizontal="center" vertical="center"/>
    </xf>
    <xf numFmtId="165" fontId="14" fillId="4" borderId="8" xfId="1" applyFont="1" applyFill="1" applyBorder="1" applyAlignment="1">
      <alignment horizontal="center" vertical="center" wrapText="1"/>
    </xf>
    <xf numFmtId="165" fontId="14" fillId="4" borderId="9" xfId="1" applyFont="1" applyFill="1" applyBorder="1" applyAlignment="1">
      <alignment horizontal="center" vertical="center" wrapText="1"/>
    </xf>
    <xf numFmtId="165" fontId="14" fillId="4" borderId="7" xfId="1" applyFont="1" applyFill="1" applyBorder="1" applyAlignment="1">
      <alignment horizontal="center" vertical="center"/>
    </xf>
    <xf numFmtId="165" fontId="15" fillId="6" borderId="7" xfId="1" applyFont="1" applyFill="1" applyBorder="1" applyAlignment="1">
      <alignment horizontal="center" vertical="center"/>
    </xf>
    <xf numFmtId="0" fontId="17" fillId="7" borderId="10" xfId="4" applyFont="1" applyFill="1" applyBorder="1" applyAlignment="1">
      <alignment horizontal="center" vertical="center"/>
    </xf>
    <xf numFmtId="0" fontId="17" fillId="7" borderId="11" xfId="4" applyFont="1" applyFill="1" applyBorder="1" applyAlignment="1">
      <alignment horizontal="center" vertical="center"/>
    </xf>
    <xf numFmtId="0" fontId="17" fillId="7" borderId="12" xfId="4" applyFont="1" applyFill="1" applyBorder="1" applyAlignment="1">
      <alignment horizontal="center" vertical="center"/>
    </xf>
    <xf numFmtId="166" fontId="17" fillId="7" borderId="10" xfId="4" applyNumberFormat="1" applyFont="1" applyFill="1" applyBorder="1" applyAlignment="1">
      <alignment horizontal="center" vertical="center"/>
    </xf>
    <xf numFmtId="166" fontId="17" fillId="7" borderId="12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4" fillId="4" borderId="7" xfId="1" applyFont="1" applyFill="1" applyBorder="1" applyAlignment="1">
      <alignment horizontal="center" vertical="center" wrapText="1"/>
    </xf>
    <xf numFmtId="167" fontId="12" fillId="0" borderId="0" xfId="2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6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5</xdr:col>
      <xdr:colOff>238125</xdr:colOff>
      <xdr:row>6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096000" y="619125"/>
          <a:ext cx="2724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AppData\Local\Microsoft\Windows\INetCache\Content.Outlook\7K43QMX6\6%20-%20S&#227;o%20Jo&#227;o\Valora&#231;&#227;o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 2023"/>
      <sheetName val="Cronograma"/>
      <sheetName val="Programas"/>
      <sheetName val="Rotativo"/>
      <sheetName val="Merchan"/>
      <sheetName val="NOVA"/>
    </sheetNames>
    <sheetDataSet>
      <sheetData sheetId="0" refreshError="1"/>
      <sheetData sheetId="1" refreshError="1"/>
      <sheetData sheetId="2" refreshError="1">
        <row r="1">
          <cell r="D1" t="str">
            <v>PROGRAMA</v>
          </cell>
          <cell r="E1" t="str">
            <v>R$ UNITÁRIO 05"</v>
          </cell>
          <cell r="F1" t="str">
            <v>R$ UNITÁRIO 15"</v>
          </cell>
          <cell r="G1" t="str">
            <v>R$ UNITÁRIO 30"</v>
          </cell>
        </row>
        <row r="2">
          <cell r="D2" t="str">
            <v>BALANÇO GERAL PE MANHÃ</v>
          </cell>
          <cell r="E2">
            <v>1579.5</v>
          </cell>
          <cell r="F2">
            <v>3422.25</v>
          </cell>
          <cell r="G2">
            <v>5265</v>
          </cell>
        </row>
        <row r="3">
          <cell r="D3" t="str">
            <v>SUPERESPORTES</v>
          </cell>
          <cell r="E3" t="str">
            <v>-</v>
          </cell>
          <cell r="F3" t="str">
            <v>-</v>
          </cell>
          <cell r="G3" t="str">
            <v>-</v>
          </cell>
        </row>
        <row r="4">
          <cell r="D4" t="str">
            <v>FALA BRASIL</v>
          </cell>
          <cell r="E4">
            <v>884.4</v>
          </cell>
          <cell r="F4">
            <v>1474</v>
          </cell>
          <cell r="G4">
            <v>2948</v>
          </cell>
        </row>
        <row r="5">
          <cell r="D5" t="str">
            <v>HOJE EM DIA</v>
          </cell>
          <cell r="E5">
            <v>966.59999999999991</v>
          </cell>
          <cell r="F5">
            <v>1611</v>
          </cell>
          <cell r="G5">
            <v>3222</v>
          </cell>
        </row>
        <row r="6">
          <cell r="D6" t="str">
            <v>BALANÇO GERAL PE</v>
          </cell>
          <cell r="E6">
            <v>3395.1</v>
          </cell>
          <cell r="F6">
            <v>7356.05</v>
          </cell>
          <cell r="G6">
            <v>11317</v>
          </cell>
        </row>
        <row r="7">
          <cell r="D7" t="str">
            <v>QUE ARRETADO!</v>
          </cell>
          <cell r="E7">
            <v>2576.4</v>
          </cell>
          <cell r="F7">
            <v>5582.2</v>
          </cell>
          <cell r="G7">
            <v>8588</v>
          </cell>
        </row>
        <row r="8">
          <cell r="D8" t="str">
            <v>NOVELA DA TARDE 1 - PROVA DE AMOR</v>
          </cell>
          <cell r="E8">
            <v>1089.8999999999999</v>
          </cell>
          <cell r="F8">
            <v>1816.5</v>
          </cell>
          <cell r="G8">
            <v>3633</v>
          </cell>
        </row>
        <row r="9">
          <cell r="D9" t="str">
            <v>CIDADE ALERTA</v>
          </cell>
          <cell r="E9">
            <v>968.4</v>
          </cell>
          <cell r="F9">
            <v>2098.2000000000003</v>
          </cell>
          <cell r="G9">
            <v>3228</v>
          </cell>
        </row>
        <row r="10">
          <cell r="D10" t="str">
            <v>CIDADE ALERTA PERNAMBUCO</v>
          </cell>
          <cell r="E10">
            <v>1811.3999999999999</v>
          </cell>
          <cell r="F10">
            <v>3924.7000000000003</v>
          </cell>
          <cell r="G10">
            <v>6038</v>
          </cell>
        </row>
        <row r="11">
          <cell r="D11" t="str">
            <v>JORNAL GUARARAPES</v>
          </cell>
          <cell r="E11">
            <v>2841.2999999999997</v>
          </cell>
          <cell r="F11">
            <v>6156.1500000000005</v>
          </cell>
          <cell r="G11">
            <v>9471</v>
          </cell>
        </row>
        <row r="12">
          <cell r="D12" t="str">
            <v>JORNAL DA RECORD</v>
          </cell>
          <cell r="E12">
            <v>4812</v>
          </cell>
          <cell r="F12">
            <v>10426</v>
          </cell>
          <cell r="G12">
            <v>16040</v>
          </cell>
        </row>
        <row r="13">
          <cell r="D13" t="str">
            <v>NOVELA 3 - GÊNESIS</v>
          </cell>
          <cell r="E13">
            <v>5482.2</v>
          </cell>
          <cell r="F13">
            <v>11878.1</v>
          </cell>
          <cell r="G13">
            <v>18274</v>
          </cell>
        </row>
        <row r="14">
          <cell r="D14" t="str">
            <v xml:space="preserve">NOVELA 22H - QUANDO CHAMA O CORAÇÃO </v>
          </cell>
          <cell r="E14">
            <v>4385.7</v>
          </cell>
          <cell r="F14">
            <v>9502.35</v>
          </cell>
          <cell r="G14">
            <v>14619</v>
          </cell>
        </row>
        <row r="15">
          <cell r="D15" t="str">
            <v>A FAZENDA</v>
          </cell>
          <cell r="E15">
            <v>3100.5</v>
          </cell>
          <cell r="F15">
            <v>6717.75</v>
          </cell>
          <cell r="G15">
            <v>10335</v>
          </cell>
        </row>
        <row r="16">
          <cell r="D16" t="str">
            <v>SÉRIE PREMIUM</v>
          </cell>
          <cell r="E16">
            <v>1760.1</v>
          </cell>
          <cell r="F16">
            <v>3813.55</v>
          </cell>
          <cell r="G16">
            <v>5867</v>
          </cell>
        </row>
        <row r="17">
          <cell r="D17" t="str">
            <v xml:space="preserve">TOP CHEF BRASIL </v>
          </cell>
          <cell r="E17">
            <v>2091.6</v>
          </cell>
          <cell r="F17">
            <v>4531.8</v>
          </cell>
          <cell r="G17">
            <v>6972</v>
          </cell>
        </row>
        <row r="18">
          <cell r="D18" t="str">
            <v>SUPER BANCADA</v>
          </cell>
          <cell r="E18">
            <v>1186.2</v>
          </cell>
          <cell r="F18">
            <v>2570.1</v>
          </cell>
          <cell r="G18">
            <v>3954</v>
          </cell>
        </row>
        <row r="19">
          <cell r="D19" t="str">
            <v>TUDO É NOTÍCIA</v>
          </cell>
          <cell r="E19">
            <v>1623</v>
          </cell>
          <cell r="F19">
            <v>2953.6</v>
          </cell>
          <cell r="G19">
            <v>4544</v>
          </cell>
        </row>
        <row r="20">
          <cell r="D20" t="str">
            <v>SUPER CONFEITEIRO</v>
          </cell>
          <cell r="E20">
            <v>2576.4</v>
          </cell>
          <cell r="F20">
            <v>5582</v>
          </cell>
          <cell r="G20">
            <v>8588</v>
          </cell>
        </row>
        <row r="21">
          <cell r="D21" t="str">
            <v>COZINHA DIVERTIDA DA MAGA</v>
          </cell>
          <cell r="E21">
            <v>2576.4</v>
          </cell>
          <cell r="F21">
            <v>5582</v>
          </cell>
          <cell r="G21">
            <v>8588</v>
          </cell>
        </row>
        <row r="22">
          <cell r="D22" t="str">
            <v>SIMBORA</v>
          </cell>
          <cell r="E22">
            <v>2576.4</v>
          </cell>
          <cell r="F22">
            <v>5582.2</v>
          </cell>
          <cell r="G22">
            <v>8588</v>
          </cell>
        </row>
        <row r="23">
          <cell r="D23" t="str">
            <v>CIDADE ALERTA ESPECIAL - ED 1</v>
          </cell>
          <cell r="E23">
            <v>968.4</v>
          </cell>
          <cell r="F23">
            <v>2098.2000000000003</v>
          </cell>
          <cell r="G23">
            <v>3228</v>
          </cell>
        </row>
        <row r="24">
          <cell r="D24" t="str">
            <v>JORNAL DA RECORD ESPECIAL</v>
          </cell>
          <cell r="E24">
            <v>4812</v>
          </cell>
          <cell r="F24">
            <v>10426</v>
          </cell>
          <cell r="G24">
            <v>16040</v>
          </cell>
        </row>
        <row r="25">
          <cell r="D25" t="str">
            <v>NOVELA 3 - GÊNESIS MELHORES MOMENTOS</v>
          </cell>
          <cell r="E25">
            <v>2747.7</v>
          </cell>
          <cell r="F25">
            <v>5953.35</v>
          </cell>
          <cell r="G25">
            <v>9159</v>
          </cell>
        </row>
        <row r="26">
          <cell r="D26" t="str">
            <v>SÉRIE DE SÁBADO</v>
          </cell>
          <cell r="E26">
            <v>2444.1</v>
          </cell>
          <cell r="F26">
            <v>5295.55</v>
          </cell>
          <cell r="G26">
            <v>8147</v>
          </cell>
        </row>
        <row r="27">
          <cell r="D27" t="str">
            <v>QUE ARRETADO! ESPECIAL</v>
          </cell>
          <cell r="E27">
            <v>2576.4</v>
          </cell>
          <cell r="F27">
            <v>5582.2</v>
          </cell>
          <cell r="G27">
            <v>8588</v>
          </cell>
        </row>
        <row r="28">
          <cell r="D28" t="str">
            <v>PODER E NEGÓCIOS</v>
          </cell>
          <cell r="E28">
            <v>883.5</v>
          </cell>
          <cell r="F28">
            <v>1472.5</v>
          </cell>
          <cell r="G28">
            <v>2945</v>
          </cell>
        </row>
        <row r="29">
          <cell r="D29" t="str">
            <v>CINE MAIOR</v>
          </cell>
          <cell r="E29">
            <v>2125.7999999999997</v>
          </cell>
          <cell r="F29">
            <v>4605.9000000000005</v>
          </cell>
          <cell r="G29">
            <v>7086</v>
          </cell>
        </row>
        <row r="30">
          <cell r="D30" t="str">
            <v>HORA DO FARO</v>
          </cell>
          <cell r="E30">
            <v>2394.9</v>
          </cell>
          <cell r="F30">
            <v>5188.95</v>
          </cell>
          <cell r="G30">
            <v>7983</v>
          </cell>
        </row>
        <row r="31">
          <cell r="D31" t="str">
            <v>DOMINGO ESPETACULAR</v>
          </cell>
          <cell r="E31">
            <v>4018.5</v>
          </cell>
          <cell r="F31">
            <v>8706.75</v>
          </cell>
          <cell r="G31">
            <v>13395</v>
          </cell>
        </row>
        <row r="32">
          <cell r="D32" t="str">
            <v>CÂMERA RECORD</v>
          </cell>
          <cell r="E32">
            <v>2267.1</v>
          </cell>
          <cell r="F32">
            <v>4912.05</v>
          </cell>
          <cell r="G32">
            <v>7557</v>
          </cell>
        </row>
        <row r="33">
          <cell r="D33" t="str">
            <v>SÉRIE DE DOMINGO</v>
          </cell>
          <cell r="E33">
            <v>1099.8</v>
          </cell>
          <cell r="F33">
            <v>2382.9</v>
          </cell>
          <cell r="G33">
            <v>3666</v>
          </cell>
        </row>
        <row r="34">
          <cell r="D34" t="str">
            <v>ROTATIVO</v>
          </cell>
          <cell r="G34">
            <v>7001.88</v>
          </cell>
        </row>
        <row r="35">
          <cell r="D35" t="str">
            <v>DIGITAL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 t="str">
            <v>Feed - Post assinado</v>
          </cell>
          <cell r="E7">
            <v>347.31766800000003</v>
          </cell>
        </row>
        <row r="11">
          <cell r="D11" t="str">
            <v>Story - Post assinado</v>
          </cell>
          <cell r="E11">
            <v>130.2441255</v>
          </cell>
        </row>
        <row r="13">
          <cell r="D13" t="str">
            <v>Feed - Post assinado</v>
          </cell>
          <cell r="E13">
            <v>194.73040800000001</v>
          </cell>
        </row>
        <row r="22">
          <cell r="D22" t="str">
            <v>Feed - Post assinado</v>
          </cell>
          <cell r="E22">
            <v>1117.2766149900001</v>
          </cell>
        </row>
        <row r="29">
          <cell r="D29" t="str">
            <v>Vídeo assinado</v>
          </cell>
          <cell r="E29">
            <v>133.24137525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0" zoomScaleNormal="80" workbookViewId="0"/>
  </sheetViews>
  <sheetFormatPr defaultColWidth="9.109375" defaultRowHeight="13.8"/>
  <cols>
    <col min="1" max="1" width="3.6640625" style="2" customWidth="1"/>
    <col min="2" max="2" width="18.6640625" style="2" customWidth="1"/>
    <col min="3" max="3" width="12.33203125" style="2" customWidth="1"/>
    <col min="4" max="4" width="23.44140625" style="2" customWidth="1"/>
    <col min="5" max="5" width="70.5546875" style="2" bestFit="1" customWidth="1"/>
    <col min="6" max="6" width="16.5546875" style="2" customWidth="1"/>
    <col min="7" max="7" width="24.44140625" style="2" customWidth="1"/>
    <col min="8" max="8" width="18.6640625" style="2" customWidth="1"/>
    <col min="9" max="9" width="32.44140625" style="2" bestFit="1" customWidth="1"/>
    <col min="10" max="10" width="18.6640625" style="2" customWidth="1"/>
    <col min="11" max="11" width="25" style="2" bestFit="1" customWidth="1"/>
    <col min="12" max="13" width="18.6640625" style="2" customWidth="1"/>
    <col min="14" max="14" width="27.44140625" style="2" bestFit="1" customWidth="1"/>
    <col min="15" max="15" width="11" style="2" bestFit="1" customWidth="1"/>
    <col min="16" max="16384" width="9.109375" style="2"/>
  </cols>
  <sheetData>
    <row r="1" spans="2:14" ht="18.75" customHeight="1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1"/>
    </row>
    <row r="2" spans="2:14" ht="18.7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1"/>
    </row>
    <row r="3" spans="2:14" ht="20.100000000000001" customHeight="1">
      <c r="B3" s="3" t="s">
        <v>1</v>
      </c>
      <c r="C3" s="4" t="s">
        <v>2</v>
      </c>
    </row>
    <row r="4" spans="2:14" ht="20.100000000000001" customHeight="1">
      <c r="B4" s="3" t="s">
        <v>3</v>
      </c>
      <c r="C4" s="4" t="s">
        <v>4</v>
      </c>
    </row>
    <row r="5" spans="2:14" ht="20.100000000000001" customHeight="1">
      <c r="B5" s="3" t="s">
        <v>5</v>
      </c>
      <c r="C5" s="4" t="s">
        <v>6</v>
      </c>
    </row>
    <row r="6" spans="2:14" ht="20.100000000000001" customHeight="1">
      <c r="B6" s="3" t="s">
        <v>7</v>
      </c>
      <c r="C6" s="5"/>
      <c r="D6" s="6"/>
    </row>
    <row r="7" spans="2:14" ht="20.100000000000001" customHeight="1">
      <c r="D7" s="7"/>
    </row>
    <row r="8" spans="2:14" s="10" customFormat="1" ht="39.9" customHeight="1">
      <c r="B8" s="8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s="14" customFormat="1" ht="32.25" customHeight="1">
      <c r="B9" s="77" t="s">
        <v>9</v>
      </c>
      <c r="C9" s="78"/>
      <c r="D9" s="11" t="s">
        <v>10</v>
      </c>
      <c r="E9" s="11" t="s">
        <v>11</v>
      </c>
      <c r="F9" s="12" t="s">
        <v>12</v>
      </c>
      <c r="G9" s="13" t="s">
        <v>13</v>
      </c>
      <c r="H9" s="13" t="s">
        <v>14</v>
      </c>
      <c r="I9" s="13" t="s">
        <v>15</v>
      </c>
      <c r="J9" s="11" t="s">
        <v>16</v>
      </c>
      <c r="K9" s="11" t="s">
        <v>17</v>
      </c>
      <c r="L9" s="11" t="s">
        <v>18</v>
      </c>
      <c r="M9" s="11" t="s">
        <v>19</v>
      </c>
      <c r="N9" s="11" t="s">
        <v>20</v>
      </c>
    </row>
    <row r="10" spans="2:14" s="21" customFormat="1" ht="24.9" customHeight="1">
      <c r="B10" s="69" t="s">
        <v>21</v>
      </c>
      <c r="C10" s="69"/>
      <c r="D10" s="15" t="s">
        <v>22</v>
      </c>
      <c r="E10" s="16" t="s">
        <v>23</v>
      </c>
      <c r="F10" s="17" t="s">
        <v>24</v>
      </c>
      <c r="G10" s="17">
        <f>45*2</f>
        <v>90</v>
      </c>
      <c r="H10" s="18">
        <v>0.25</v>
      </c>
      <c r="I10" s="17" t="s">
        <v>21</v>
      </c>
      <c r="J10" s="19">
        <v>7266.06</v>
      </c>
      <c r="K10" s="19">
        <f t="shared" ref="K10:K24" si="0">G10*H10*J10</f>
        <v>163486.35</v>
      </c>
      <c r="L10" s="20">
        <v>0.85</v>
      </c>
      <c r="M10" s="19">
        <f t="shared" ref="M10:M30" si="1">N10/G10</f>
        <v>272.47725000000014</v>
      </c>
      <c r="N10" s="19">
        <f t="shared" ref="N10:N30" si="2">K10-K10*L10</f>
        <v>24522.952500000014</v>
      </c>
    </row>
    <row r="11" spans="2:14" s="21" customFormat="1" ht="24.9" customHeight="1">
      <c r="B11" s="69" t="s">
        <v>21</v>
      </c>
      <c r="C11" s="69"/>
      <c r="D11" s="15" t="s">
        <v>25</v>
      </c>
      <c r="E11" s="16" t="s">
        <v>26</v>
      </c>
      <c r="F11" s="17" t="s">
        <v>24</v>
      </c>
      <c r="G11" s="17">
        <f>35*2</f>
        <v>70</v>
      </c>
      <c r="H11" s="22">
        <v>0.25</v>
      </c>
      <c r="I11" s="17" t="s">
        <v>21</v>
      </c>
      <c r="J11" s="19">
        <v>7266.06</v>
      </c>
      <c r="K11" s="19">
        <f t="shared" si="0"/>
        <v>127156.05</v>
      </c>
      <c r="L11" s="20">
        <v>0.85</v>
      </c>
      <c r="M11" s="19">
        <f t="shared" si="1"/>
        <v>272.47725000000003</v>
      </c>
      <c r="N11" s="19">
        <f t="shared" si="2"/>
        <v>19073.407500000001</v>
      </c>
    </row>
    <row r="12" spans="2:14" s="21" customFormat="1" ht="24.9" customHeight="1">
      <c r="B12" s="69"/>
      <c r="C12" s="69"/>
      <c r="D12" s="15" t="s">
        <v>27</v>
      </c>
      <c r="E12" s="16" t="s">
        <v>28</v>
      </c>
      <c r="F12" s="17" t="s">
        <v>24</v>
      </c>
      <c r="G12" s="17">
        <v>29</v>
      </c>
      <c r="H12" s="22">
        <v>0.25</v>
      </c>
      <c r="I12" s="17" t="s">
        <v>21</v>
      </c>
      <c r="J12" s="19">
        <v>7266.06</v>
      </c>
      <c r="K12" s="19">
        <f t="shared" si="0"/>
        <v>52678.935000000005</v>
      </c>
      <c r="L12" s="20">
        <v>0.85</v>
      </c>
      <c r="M12" s="19">
        <f t="shared" si="1"/>
        <v>272.47725000000003</v>
      </c>
      <c r="N12" s="19">
        <f t="shared" si="2"/>
        <v>7901.8402500000011</v>
      </c>
    </row>
    <row r="13" spans="2:14" s="21" customFormat="1" ht="24.9" customHeight="1">
      <c r="B13" s="69"/>
      <c r="C13" s="69"/>
      <c r="D13" s="15" t="s">
        <v>29</v>
      </c>
      <c r="E13" s="23" t="s">
        <v>30</v>
      </c>
      <c r="F13" s="17" t="s">
        <v>24</v>
      </c>
      <c r="G13" s="17">
        <v>20</v>
      </c>
      <c r="H13" s="22">
        <v>0.375</v>
      </c>
      <c r="I13" s="24" t="s">
        <v>31</v>
      </c>
      <c r="J13" s="19">
        <f>VLOOKUP(I13,[1]Programas!D$1:G$65536,4,FALSE)</f>
        <v>3222</v>
      </c>
      <c r="K13" s="19">
        <f t="shared" si="0"/>
        <v>24165</v>
      </c>
      <c r="L13" s="20">
        <v>0.85</v>
      </c>
      <c r="M13" s="19">
        <f t="shared" si="1"/>
        <v>181.23750000000001</v>
      </c>
      <c r="N13" s="19">
        <f t="shared" si="2"/>
        <v>3624.75</v>
      </c>
    </row>
    <row r="14" spans="2:14" s="21" customFormat="1" ht="24.9" customHeight="1">
      <c r="B14" s="69" t="s">
        <v>32</v>
      </c>
      <c r="C14" s="69"/>
      <c r="D14" s="15" t="s">
        <v>33</v>
      </c>
      <c r="E14" s="16" t="s">
        <v>34</v>
      </c>
      <c r="F14" s="17" t="s">
        <v>24</v>
      </c>
      <c r="G14" s="17">
        <v>10</v>
      </c>
      <c r="H14" s="22">
        <v>0.375</v>
      </c>
      <c r="I14" s="24" t="s">
        <v>35</v>
      </c>
      <c r="J14" s="25">
        <v>8588</v>
      </c>
      <c r="K14" s="19">
        <f t="shared" si="0"/>
        <v>32205</v>
      </c>
      <c r="L14" s="20">
        <v>0.85</v>
      </c>
      <c r="M14" s="19">
        <f t="shared" si="1"/>
        <v>483.07499999999999</v>
      </c>
      <c r="N14" s="19">
        <f t="shared" si="2"/>
        <v>4830.75</v>
      </c>
    </row>
    <row r="15" spans="2:14" s="21" customFormat="1" ht="24.9" customHeight="1">
      <c r="B15" s="69"/>
      <c r="C15" s="69"/>
      <c r="D15" s="15" t="s">
        <v>33</v>
      </c>
      <c r="E15" s="16" t="s">
        <v>36</v>
      </c>
      <c r="F15" s="17" t="s">
        <v>37</v>
      </c>
      <c r="G15" s="17">
        <v>5</v>
      </c>
      <c r="H15" s="22">
        <v>1</v>
      </c>
      <c r="I15" s="24" t="s">
        <v>35</v>
      </c>
      <c r="J15" s="25">
        <v>8588</v>
      </c>
      <c r="K15" s="19">
        <f t="shared" si="0"/>
        <v>42940</v>
      </c>
      <c r="L15" s="20">
        <v>0.85</v>
      </c>
      <c r="M15" s="19">
        <f t="shared" si="1"/>
        <v>1288.2</v>
      </c>
      <c r="N15" s="19">
        <f t="shared" si="2"/>
        <v>6441</v>
      </c>
    </row>
    <row r="16" spans="2:14" s="21" customFormat="1" ht="24.9" customHeight="1">
      <c r="B16" s="69"/>
      <c r="C16" s="69"/>
      <c r="D16" s="15" t="s">
        <v>33</v>
      </c>
      <c r="E16" s="16" t="s">
        <v>38</v>
      </c>
      <c r="F16" s="17" t="s">
        <v>39</v>
      </c>
      <c r="G16" s="17">
        <v>5</v>
      </c>
      <c r="H16" s="22">
        <v>4</v>
      </c>
      <c r="I16" s="24" t="s">
        <v>35</v>
      </c>
      <c r="J16" s="25">
        <f>VLOOKUP(I16,[1]Programas!D$1:G$65536,4,FALSE)</f>
        <v>8588</v>
      </c>
      <c r="K16" s="19">
        <f t="shared" si="0"/>
        <v>171760</v>
      </c>
      <c r="L16" s="20">
        <v>0.85</v>
      </c>
      <c r="M16" s="19">
        <f t="shared" si="1"/>
        <v>5152.8</v>
      </c>
      <c r="N16" s="19">
        <f t="shared" si="2"/>
        <v>25764</v>
      </c>
    </row>
    <row r="17" spans="2:15" s="21" customFormat="1" ht="24.9" customHeight="1">
      <c r="B17" s="79" t="s">
        <v>40</v>
      </c>
      <c r="C17" s="79"/>
      <c r="D17" s="15" t="s">
        <v>41</v>
      </c>
      <c r="E17" s="16" t="s">
        <v>34</v>
      </c>
      <c r="F17" s="17" t="s">
        <v>24</v>
      </c>
      <c r="G17" s="17">
        <v>6</v>
      </c>
      <c r="H17" s="22">
        <v>0.375</v>
      </c>
      <c r="I17" s="24" t="s">
        <v>42</v>
      </c>
      <c r="J17" s="25">
        <f>VLOOKUP(I17,[1]Programas!D$1:G$65536,4,FALSE)</f>
        <v>9471</v>
      </c>
      <c r="K17" s="19">
        <f>G17*H17*J17</f>
        <v>21309.75</v>
      </c>
      <c r="L17" s="20">
        <v>0.85</v>
      </c>
      <c r="M17" s="19">
        <f t="shared" si="1"/>
        <v>532.7437500000002</v>
      </c>
      <c r="N17" s="19">
        <f t="shared" si="2"/>
        <v>3196.4625000000015</v>
      </c>
    </row>
    <row r="18" spans="2:15" s="21" customFormat="1" ht="24.9" customHeight="1">
      <c r="B18" s="79"/>
      <c r="C18" s="79"/>
      <c r="D18" s="15">
        <v>45099</v>
      </c>
      <c r="E18" s="16" t="s">
        <v>36</v>
      </c>
      <c r="F18" s="17" t="s">
        <v>37</v>
      </c>
      <c r="G18" s="17">
        <v>3</v>
      </c>
      <c r="H18" s="22">
        <v>1</v>
      </c>
      <c r="I18" s="24" t="s">
        <v>42</v>
      </c>
      <c r="J18" s="25">
        <f>VLOOKUP(I18,[1]Programas!D$1:G$65536,4,FALSE)</f>
        <v>9471</v>
      </c>
      <c r="K18" s="19">
        <f>G18*H18*J18</f>
        <v>28413</v>
      </c>
      <c r="L18" s="20">
        <v>0.85</v>
      </c>
      <c r="M18" s="19">
        <f t="shared" si="1"/>
        <v>1420.6500000000003</v>
      </c>
      <c r="N18" s="19">
        <f t="shared" si="2"/>
        <v>4261.9500000000007</v>
      </c>
    </row>
    <row r="19" spans="2:15" s="21" customFormat="1" ht="24.9" customHeight="1">
      <c r="B19" s="67" t="s">
        <v>21</v>
      </c>
      <c r="C19" s="68"/>
      <c r="D19" s="15" t="s">
        <v>43</v>
      </c>
      <c r="E19" s="16" t="s">
        <v>44</v>
      </c>
      <c r="F19" s="17" t="s">
        <v>24</v>
      </c>
      <c r="G19" s="17">
        <v>8</v>
      </c>
      <c r="H19" s="22">
        <v>0.25</v>
      </c>
      <c r="I19" s="24" t="s">
        <v>21</v>
      </c>
      <c r="J19" s="25">
        <v>7266.06</v>
      </c>
      <c r="K19" s="19">
        <f>G19*H19*J19</f>
        <v>14532.12</v>
      </c>
      <c r="L19" s="20">
        <v>0.85</v>
      </c>
      <c r="M19" s="19">
        <f t="shared" si="1"/>
        <v>272.47725000000014</v>
      </c>
      <c r="N19" s="19">
        <f t="shared" si="2"/>
        <v>2179.8180000000011</v>
      </c>
    </row>
    <row r="20" spans="2:15" s="21" customFormat="1" ht="24.9" customHeight="1">
      <c r="B20" s="69" t="s">
        <v>45</v>
      </c>
      <c r="C20" s="69"/>
      <c r="D20" s="15">
        <v>45099</v>
      </c>
      <c r="E20" s="16" t="s">
        <v>34</v>
      </c>
      <c r="F20" s="17" t="s">
        <v>24</v>
      </c>
      <c r="G20" s="17">
        <v>2</v>
      </c>
      <c r="H20" s="22">
        <v>0.375</v>
      </c>
      <c r="I20" s="24" t="s">
        <v>42</v>
      </c>
      <c r="J20" s="25">
        <f>VLOOKUP(I20,[1]Programas!D$1:G$65536,4,FALSE)</f>
        <v>9471</v>
      </c>
      <c r="K20" s="19">
        <f t="shared" si="0"/>
        <v>7103.25</v>
      </c>
      <c r="L20" s="20">
        <v>0.85</v>
      </c>
      <c r="M20" s="19">
        <f t="shared" si="1"/>
        <v>532.74375000000009</v>
      </c>
      <c r="N20" s="19">
        <f t="shared" si="2"/>
        <v>1065.4875000000002</v>
      </c>
    </row>
    <row r="21" spans="2:15" s="21" customFormat="1" ht="24.9" customHeight="1">
      <c r="B21" s="69"/>
      <c r="C21" s="69"/>
      <c r="D21" s="15">
        <v>45099</v>
      </c>
      <c r="E21" s="16" t="s">
        <v>36</v>
      </c>
      <c r="F21" s="17" t="s">
        <v>37</v>
      </c>
      <c r="G21" s="17">
        <v>2</v>
      </c>
      <c r="H21" s="22">
        <v>1</v>
      </c>
      <c r="I21" s="24" t="s">
        <v>42</v>
      </c>
      <c r="J21" s="25">
        <f>VLOOKUP(I21,[1]Programas!D$1:G$65536,4,FALSE)</f>
        <v>9471</v>
      </c>
      <c r="K21" s="19">
        <f t="shared" si="0"/>
        <v>18942</v>
      </c>
      <c r="L21" s="20">
        <v>0.85</v>
      </c>
      <c r="M21" s="19">
        <f>N21/G21</f>
        <v>1420.6500000000005</v>
      </c>
      <c r="N21" s="19">
        <f>K21-K21*L21</f>
        <v>2841.3000000000011</v>
      </c>
    </row>
    <row r="22" spans="2:15" s="21" customFormat="1" ht="24.9" customHeight="1">
      <c r="B22" s="69"/>
      <c r="C22" s="69"/>
      <c r="D22" s="15">
        <v>45099</v>
      </c>
      <c r="E22" s="16" t="s">
        <v>46</v>
      </c>
      <c r="F22" s="17" t="s">
        <v>47</v>
      </c>
      <c r="G22" s="17">
        <v>1</v>
      </c>
      <c r="H22" s="22">
        <v>0.4</v>
      </c>
      <c r="I22" s="24" t="s">
        <v>42</v>
      </c>
      <c r="J22" s="25">
        <f>VLOOKUP(I22,[1]Programas!D$1:G$65536,4,FALSE)</f>
        <v>9471</v>
      </c>
      <c r="K22" s="19">
        <f t="shared" si="0"/>
        <v>3788.4</v>
      </c>
      <c r="L22" s="20">
        <v>0.85</v>
      </c>
      <c r="M22" s="19">
        <f>N22/G22</f>
        <v>568.26000000000022</v>
      </c>
      <c r="N22" s="19">
        <f>K22-K22*L22</f>
        <v>568.26000000000022</v>
      </c>
    </row>
    <row r="23" spans="2:15" s="21" customFormat="1" ht="24.9" customHeight="1">
      <c r="B23" s="69"/>
      <c r="C23" s="69"/>
      <c r="D23" s="15">
        <v>45099</v>
      </c>
      <c r="E23" s="16" t="s">
        <v>38</v>
      </c>
      <c r="F23" s="17" t="s">
        <v>39</v>
      </c>
      <c r="G23" s="17">
        <v>1</v>
      </c>
      <c r="H23" s="22">
        <v>4</v>
      </c>
      <c r="I23" s="24" t="s">
        <v>42</v>
      </c>
      <c r="J23" s="25">
        <f>VLOOKUP(I23,[1]Programas!D$1:G$65536,4,FALSE)</f>
        <v>9471</v>
      </c>
      <c r="K23" s="19">
        <f t="shared" si="0"/>
        <v>37884</v>
      </c>
      <c r="L23" s="20">
        <v>0.85</v>
      </c>
      <c r="M23" s="19">
        <f t="shared" si="1"/>
        <v>5682.6000000000022</v>
      </c>
      <c r="N23" s="19">
        <f t="shared" si="2"/>
        <v>5682.6000000000022</v>
      </c>
    </row>
    <row r="24" spans="2:15" s="21" customFormat="1" ht="24.9" customHeight="1">
      <c r="B24" s="69" t="s">
        <v>21</v>
      </c>
      <c r="C24" s="69"/>
      <c r="D24" s="26" t="s">
        <v>48</v>
      </c>
      <c r="E24" s="23" t="s">
        <v>49</v>
      </c>
      <c r="F24" s="17" t="s">
        <v>37</v>
      </c>
      <c r="G24" s="17">
        <v>70</v>
      </c>
      <c r="H24" s="18">
        <v>1</v>
      </c>
      <c r="I24" s="17" t="s">
        <v>42</v>
      </c>
      <c r="J24" s="19">
        <f>VLOOKUP(I24,[1]Programas!D$1:G$65536,4,FALSE)</f>
        <v>9471</v>
      </c>
      <c r="K24" s="19">
        <f t="shared" si="0"/>
        <v>662970</v>
      </c>
      <c r="L24" s="20">
        <v>0.85</v>
      </c>
      <c r="M24" s="19">
        <f t="shared" si="1"/>
        <v>1420.65</v>
      </c>
      <c r="N24" s="19">
        <f t="shared" si="2"/>
        <v>99445.5</v>
      </c>
      <c r="O24" s="27"/>
    </row>
    <row r="25" spans="2:15" s="21" customFormat="1" ht="18" customHeight="1">
      <c r="B25" s="28"/>
      <c r="C25" s="28"/>
      <c r="D25" s="29"/>
      <c r="E25" s="30"/>
      <c r="F25" s="31"/>
      <c r="G25" s="31"/>
      <c r="H25" s="32"/>
      <c r="I25" s="31"/>
      <c r="J25" s="33"/>
      <c r="K25" s="33"/>
      <c r="L25" s="34"/>
      <c r="M25" s="33"/>
      <c r="N25" s="33"/>
    </row>
    <row r="26" spans="2:15" s="21" customFormat="1" ht="24.9" customHeight="1">
      <c r="B26" s="70" t="s">
        <v>50</v>
      </c>
      <c r="C26" s="70"/>
      <c r="D26" s="35" t="s">
        <v>22</v>
      </c>
      <c r="E26" s="36" t="s">
        <v>51</v>
      </c>
      <c r="F26" s="37" t="s">
        <v>52</v>
      </c>
      <c r="G26" s="37">
        <v>40</v>
      </c>
      <c r="H26" s="38">
        <v>1</v>
      </c>
      <c r="I26" s="37" t="str">
        <f>'[2]Tabela Digital'!D7</f>
        <v>Feed - Post assinado</v>
      </c>
      <c r="J26" s="39">
        <f>'[2]Tabela Digital'!E7</f>
        <v>347.31766800000003</v>
      </c>
      <c r="K26" s="39">
        <f>J26*H26*G26</f>
        <v>13892.706720000002</v>
      </c>
      <c r="L26" s="40">
        <v>0.85</v>
      </c>
      <c r="M26" s="39">
        <f t="shared" si="1"/>
        <v>52.097650199999997</v>
      </c>
      <c r="N26" s="39">
        <f t="shared" si="2"/>
        <v>2083.9060079999999</v>
      </c>
    </row>
    <row r="27" spans="2:15" s="21" customFormat="1" ht="24.9" customHeight="1">
      <c r="B27" s="70"/>
      <c r="C27" s="70"/>
      <c r="D27" s="35" t="s">
        <v>22</v>
      </c>
      <c r="E27" s="36" t="s">
        <v>53</v>
      </c>
      <c r="F27" s="37" t="s">
        <v>52</v>
      </c>
      <c r="G27" s="37">
        <v>40</v>
      </c>
      <c r="H27" s="38">
        <v>1</v>
      </c>
      <c r="I27" s="37" t="str">
        <f>'[2]Tabela Digital'!D13</f>
        <v>Feed - Post assinado</v>
      </c>
      <c r="J27" s="39">
        <f>'[2]Tabela Digital'!E13</f>
        <v>194.73040800000001</v>
      </c>
      <c r="K27" s="39">
        <f>J27*H27*G27</f>
        <v>7789.2163200000005</v>
      </c>
      <c r="L27" s="40">
        <v>0.85</v>
      </c>
      <c r="M27" s="39">
        <f t="shared" si="1"/>
        <v>29.209561200000007</v>
      </c>
      <c r="N27" s="39">
        <f t="shared" si="2"/>
        <v>1168.3824480000003</v>
      </c>
    </row>
    <row r="28" spans="2:15" s="21" customFormat="1" ht="24.9" customHeight="1">
      <c r="B28" s="70"/>
      <c r="C28" s="70"/>
      <c r="D28" s="35" t="s">
        <v>22</v>
      </c>
      <c r="E28" s="36" t="s">
        <v>54</v>
      </c>
      <c r="F28" s="37" t="s">
        <v>52</v>
      </c>
      <c r="G28" s="37">
        <v>40</v>
      </c>
      <c r="H28" s="38">
        <v>1</v>
      </c>
      <c r="I28" s="37" t="str">
        <f>'[2]Tabela Digital'!D11</f>
        <v>Story - Post assinado</v>
      </c>
      <c r="J28" s="39">
        <f>'[2]Tabela Digital'!E11</f>
        <v>130.2441255</v>
      </c>
      <c r="K28" s="39">
        <f>J28*H28*G28</f>
        <v>5209.7650199999998</v>
      </c>
      <c r="L28" s="40">
        <v>0.85</v>
      </c>
      <c r="M28" s="39">
        <f t="shared" si="1"/>
        <v>19.536618825000005</v>
      </c>
      <c r="N28" s="39">
        <f t="shared" si="2"/>
        <v>781.4647530000002</v>
      </c>
    </row>
    <row r="29" spans="2:15" s="21" customFormat="1" ht="24.9" customHeight="1">
      <c r="B29" s="70"/>
      <c r="C29" s="70"/>
      <c r="D29" s="35" t="s">
        <v>22</v>
      </c>
      <c r="E29" s="36" t="s">
        <v>55</v>
      </c>
      <c r="F29" s="37" t="s">
        <v>52</v>
      </c>
      <c r="G29" s="37">
        <v>40</v>
      </c>
      <c r="H29" s="38">
        <v>1</v>
      </c>
      <c r="I29" s="37" t="str">
        <f>'[2]Tabela Digital'!D22</f>
        <v>Feed - Post assinado</v>
      </c>
      <c r="J29" s="39">
        <f>'[2]Tabela Digital'!E22</f>
        <v>1117.2766149900001</v>
      </c>
      <c r="K29" s="39">
        <f>J29*H29*G29</f>
        <v>44691.064599600002</v>
      </c>
      <c r="L29" s="40">
        <v>0.85</v>
      </c>
      <c r="M29" s="39">
        <f t="shared" si="1"/>
        <v>167.59149224850006</v>
      </c>
      <c r="N29" s="39">
        <f t="shared" si="2"/>
        <v>6703.6596899400029</v>
      </c>
    </row>
    <row r="30" spans="2:15" s="21" customFormat="1" ht="24.9" customHeight="1">
      <c r="B30" s="70"/>
      <c r="C30" s="70"/>
      <c r="D30" s="35" t="s">
        <v>22</v>
      </c>
      <c r="E30" s="36" t="s">
        <v>56</v>
      </c>
      <c r="F30" s="37" t="s">
        <v>47</v>
      </c>
      <c r="G30" s="37">
        <v>12</v>
      </c>
      <c r="H30" s="38">
        <v>1</v>
      </c>
      <c r="I30" s="37" t="str">
        <f>'[2]Tabela Digital'!D29</f>
        <v>Vídeo assinado</v>
      </c>
      <c r="J30" s="39">
        <f>'[2]Tabela Digital'!E29</f>
        <v>133.24137525</v>
      </c>
      <c r="K30" s="39">
        <f>J30*H30*G30</f>
        <v>1598.8965029999999</v>
      </c>
      <c r="L30" s="40">
        <v>0.85</v>
      </c>
      <c r="M30" s="39">
        <f t="shared" si="1"/>
        <v>19.986206287500011</v>
      </c>
      <c r="N30" s="39">
        <f t="shared" si="2"/>
        <v>239.83447545000013</v>
      </c>
    </row>
    <row r="31" spans="2:15" s="45" customFormat="1" ht="27.75" customHeight="1" thickBot="1">
      <c r="B31" s="71" t="s">
        <v>57</v>
      </c>
      <c r="C31" s="72"/>
      <c r="D31" s="72"/>
      <c r="E31" s="72"/>
      <c r="F31" s="73"/>
      <c r="G31" s="41">
        <f>SUM(G10:G30)</f>
        <v>494</v>
      </c>
      <c r="H31" s="74"/>
      <c r="I31" s="75"/>
      <c r="J31" s="42" t="s">
        <v>57</v>
      </c>
      <c r="K31" s="43">
        <f>SUM(K10:K30)</f>
        <v>1482515.5041625998</v>
      </c>
      <c r="L31" s="65">
        <f>N31/K31-1</f>
        <v>-0.85</v>
      </c>
      <c r="M31" s="66"/>
      <c r="N31" s="44">
        <f>SUM(N10:N30)</f>
        <v>222377.32562439001</v>
      </c>
    </row>
    <row r="32" spans="2:15" s="51" customFormat="1" ht="25.5" customHeight="1" thickTop="1">
      <c r="B32" s="46"/>
      <c r="C32" s="46"/>
      <c r="D32" s="46"/>
      <c r="E32" s="46"/>
      <c r="F32" s="46"/>
      <c r="G32" s="47" t="s">
        <v>58</v>
      </c>
      <c r="H32" s="48"/>
      <c r="I32" s="47"/>
      <c r="J32" s="49"/>
      <c r="K32" s="50" t="s">
        <v>58</v>
      </c>
      <c r="L32" s="50"/>
    </row>
    <row r="33" spans="1:14" s="57" customFormat="1" ht="15.6">
      <c r="B33" s="52" t="s">
        <v>59</v>
      </c>
      <c r="C33" s="53"/>
      <c r="D33" s="53"/>
      <c r="E33" s="53"/>
      <c r="F33" s="54"/>
      <c r="G33" s="55"/>
      <c r="H33" s="55"/>
      <c r="I33" s="56"/>
      <c r="K33" s="58"/>
      <c r="L33" s="58"/>
    </row>
    <row r="34" spans="1:14" s="57" customFormat="1" ht="18" customHeight="1">
      <c r="B34" s="59" t="s">
        <v>60</v>
      </c>
      <c r="C34" s="60"/>
      <c r="D34" s="61"/>
      <c r="E34" s="61"/>
      <c r="F34" s="61"/>
      <c r="G34" s="61"/>
      <c r="H34" s="55"/>
      <c r="I34" s="56"/>
      <c r="K34" s="58"/>
      <c r="L34" s="58"/>
      <c r="N34" s="62"/>
    </row>
    <row r="35" spans="1:14" s="57" customFormat="1" ht="18" customHeight="1">
      <c r="B35" s="59" t="s">
        <v>61</v>
      </c>
      <c r="C35" s="60"/>
      <c r="D35" s="61"/>
      <c r="E35" s="61"/>
      <c r="F35" s="61"/>
      <c r="G35" s="61"/>
      <c r="H35" s="55"/>
      <c r="I35" s="56"/>
      <c r="K35" s="58"/>
      <c r="L35" s="58"/>
    </row>
    <row r="36" spans="1:14" s="57" customFormat="1" ht="15.6">
      <c r="B36" s="59" t="s">
        <v>62</v>
      </c>
    </row>
    <row r="37" spans="1:14" s="57" customFormat="1" ht="15.6">
      <c r="B37" s="59" t="s">
        <v>63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>
      <c r="C38" s="63"/>
    </row>
    <row r="39" spans="1:14" s="10" customFormat="1" ht="15.6">
      <c r="A39" s="10" t="s">
        <v>64</v>
      </c>
      <c r="F39" s="80"/>
      <c r="G39" s="81"/>
      <c r="H39" s="81"/>
      <c r="J39" s="82"/>
      <c r="K39" s="83"/>
      <c r="L39" s="83"/>
    </row>
    <row r="40" spans="1:14">
      <c r="C40" s="63"/>
    </row>
    <row r="41" spans="1:14">
      <c r="C41" s="63"/>
    </row>
    <row r="43" spans="1:14">
      <c r="C43" s="64"/>
    </row>
  </sheetData>
  <mergeCells count="13">
    <mergeCell ref="B17:C18"/>
    <mergeCell ref="B1:K2"/>
    <mergeCell ref="B9:C9"/>
    <mergeCell ref="B10:C10"/>
    <mergeCell ref="B11:C13"/>
    <mergeCell ref="B14:C16"/>
    <mergeCell ref="L31:M31"/>
    <mergeCell ref="B19:C19"/>
    <mergeCell ref="B20:C23"/>
    <mergeCell ref="B24:C24"/>
    <mergeCell ref="B26:C30"/>
    <mergeCell ref="B31:F31"/>
    <mergeCell ref="H31:I31"/>
  </mergeCells>
  <pageMargins left="0.51181102362204722" right="0.51181102362204722" top="0.78740157480314965" bottom="0.78740157480314965" header="0.31496062992125984" footer="0.31496062992125984"/>
  <pageSetup scale="5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7 - São João</vt:lpstr>
      <vt:lpstr>'7 - São João'!Area_de_impressao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2023-11-07T19:41:50Z</dcterms:created>
  <dcterms:modified xsi:type="dcterms:W3CDTF">2023-11-09T17:54:59Z</dcterms:modified>
</cp:coreProperties>
</file>